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 activeTab="1"/>
  </bookViews>
  <sheets>
    <sheet name="VS1" sheetId="1" r:id="rId1"/>
    <sheet name="VS2" sheetId="4" r:id="rId2"/>
  </sheets>
  <definedNames>
    <definedName name="_xlnm.Print_Area" localSheetId="1">'VS2'!$A$1:$I$33</definedName>
  </definedNames>
  <calcPr calcId="152511"/>
</workbook>
</file>

<file path=xl/calcChain.xml><?xml version="1.0" encoding="utf-8"?>
<calcChain xmlns="http://schemas.openxmlformats.org/spreadsheetml/2006/main">
  <c r="G21" i="4" l="1"/>
  <c r="G20" i="4"/>
  <c r="F20" i="4" s="1"/>
  <c r="G19" i="4"/>
  <c r="F19" i="4" s="1"/>
  <c r="G18" i="4"/>
  <c r="F18" i="4" s="1"/>
  <c r="G17" i="4"/>
  <c r="F17" i="4" s="1"/>
  <c r="G16" i="4"/>
  <c r="F16" i="4" s="1"/>
  <c r="G15" i="4"/>
  <c r="F15" i="4" s="1"/>
  <c r="G14" i="4"/>
  <c r="F14" i="4" s="1"/>
  <c r="G13" i="4"/>
  <c r="F13" i="4" s="1"/>
  <c r="G12" i="4"/>
  <c r="F12" i="4" s="1"/>
  <c r="G11" i="4"/>
  <c r="F11" i="4" s="1"/>
  <c r="G10" i="4"/>
  <c r="F10" i="4" s="1"/>
  <c r="G9" i="4"/>
  <c r="F9" i="4" s="1"/>
  <c r="G8" i="4"/>
  <c r="F8" i="4" s="1"/>
  <c r="G7" i="4"/>
  <c r="F7" i="4" s="1"/>
  <c r="G6" i="4"/>
  <c r="F6" i="4" s="1"/>
  <c r="G5" i="4"/>
  <c r="F5" i="4" s="1"/>
  <c r="G4" i="4"/>
  <c r="F4" i="4" s="1"/>
  <c r="F24" i="4"/>
  <c r="F23" i="4"/>
  <c r="I22" i="4"/>
  <c r="E30" i="4" s="1"/>
  <c r="E33" i="4" s="1"/>
  <c r="E22" i="4"/>
  <c r="E26" i="4" s="1"/>
  <c r="E31" i="4" s="1"/>
  <c r="E32" i="4" s="1"/>
  <c r="G22" i="4" l="1"/>
  <c r="I26" i="4"/>
  <c r="E29" i="1"/>
  <c r="E28" i="1"/>
  <c r="F22" i="4" l="1"/>
  <c r="G26" i="4"/>
  <c r="F23" i="1"/>
  <c r="F24" i="1"/>
  <c r="F20" i="1" l="1"/>
  <c r="F19" i="1"/>
  <c r="F18" i="1"/>
  <c r="F17" i="1"/>
  <c r="F16" i="1"/>
  <c r="F15" i="1"/>
  <c r="F14" i="1"/>
  <c r="F13" i="1"/>
  <c r="F12" i="1"/>
  <c r="F11" i="1"/>
  <c r="F10" i="1"/>
  <c r="F9" i="1"/>
  <c r="F8" i="1"/>
  <c r="F7" i="1"/>
  <c r="F6" i="1"/>
  <c r="F5" i="1"/>
  <c r="F4" i="1"/>
  <c r="G22" i="1"/>
  <c r="G26" i="1" s="1"/>
  <c r="E22" i="1"/>
  <c r="I22" i="1"/>
  <c r="F22" i="1" l="1"/>
  <c r="E26" i="1"/>
  <c r="E30" i="1"/>
  <c r="I26" i="1"/>
  <c r="E31" i="1"/>
  <c r="E32" i="1" s="1"/>
</calcChain>
</file>

<file path=xl/sharedStrings.xml><?xml version="1.0" encoding="utf-8"?>
<sst xmlns="http://schemas.openxmlformats.org/spreadsheetml/2006/main" count="121" uniqueCount="47">
  <si>
    <t>Etapa</t>
  </si>
  <si>
    <t>Descrição</t>
  </si>
  <si>
    <t>Unid</t>
  </si>
  <si>
    <t>Plano de Trabalho Atual</t>
  </si>
  <si>
    <t>Plano de Trabalho Proposto</t>
  </si>
  <si>
    <t>Qtd</t>
  </si>
  <si>
    <t>Valor (R$)</t>
  </si>
  <si>
    <t>Sistema de Esgotamento Sanitário</t>
  </si>
  <si>
    <t>ETE – Leitos de secagem</t>
  </si>
  <si>
    <t>Unidade</t>
  </si>
  <si>
    <t>Interceptor</t>
  </si>
  <si>
    <t>Metro</t>
  </si>
  <si>
    <t>ETE – Instalações Elétricas</t>
  </si>
  <si>
    <t>Ligações domiciliares</t>
  </si>
  <si>
    <t>ETE – Drenagem</t>
  </si>
  <si>
    <t>ETE – EE LODO / Efluentes</t>
  </si>
  <si>
    <t>ETE – Sistema de entrada</t>
  </si>
  <si>
    <t>ETE – CDFL 02 e 03</t>
  </si>
  <si>
    <t>ETE – Filtro de alta taxa</t>
  </si>
  <si>
    <t>ETE – Decantador secundário</t>
  </si>
  <si>
    <t>ETE – Laboratório / Depósito</t>
  </si>
  <si>
    <t>ETE – Urbanização</t>
  </si>
  <si>
    <t>ETE – Canteiro de obras</t>
  </si>
  <si>
    <t>ETE – Caixa de areia</t>
  </si>
  <si>
    <t>Rede Coletora de Esgoto</t>
  </si>
  <si>
    <t>ETE – Interligações – 1ª Etapa</t>
  </si>
  <si>
    <t>Aplicação Financeira</t>
  </si>
  <si>
    <t>Total do Convênio</t>
  </si>
  <si>
    <t>ETE – Aterro de resíduos</t>
  </si>
  <si>
    <t>Plano de Trabalho Executado</t>
  </si>
  <si>
    <t>ETE – UASB MÓDULO 7.5</t>
  </si>
  <si>
    <t>Total Plano de Trabalho</t>
  </si>
  <si>
    <t>Total Funasa</t>
  </si>
  <si>
    <t>Saldo Funasa</t>
  </si>
  <si>
    <t>Saldo Sanepar</t>
  </si>
  <si>
    <t>Orçamento Proposto</t>
  </si>
  <si>
    <t>Aumento da Contrapartida Sanepar</t>
  </si>
  <si>
    <t>Saldo a Medir</t>
  </si>
  <si>
    <t>Executado + proposto</t>
  </si>
  <si>
    <t>JUNTAR OS DOIS</t>
  </si>
  <si>
    <t>Total Contrapartida</t>
  </si>
  <si>
    <t>Novo Orçamento</t>
  </si>
  <si>
    <t>Total Convênio</t>
  </si>
  <si>
    <t>Total Executado</t>
  </si>
  <si>
    <t>Total a Executar</t>
  </si>
  <si>
    <t>Total Contrapartida Necessária</t>
  </si>
  <si>
    <t>Saldo Convênio + Contrapartida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</si>
</sst>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4" formatCode="_-&quot;R$&quot;\ * #,##0.00_-;\-&quot;R$&quot;\ * #,##0.00_-;_-&quot;R$&quot;\ * &quot;-&quot;??_-;_-@_-"/>
    <numFmt numFmtId="164" formatCode="0.0%"/>
  </numFmts>
  <fonts count="7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Calibri"/>
      <family val="2"/>
    </font>
    <font>
      <sz val="12"/>
      <color theme="1"/>
      <name val="Calibri"/>
      <family val="2"/>
    </font>
    <font>
      <b/>
      <sz val="12"/>
      <color rgb="FFFFFFFF"/>
      <name val="Calibri"/>
      <family val="2"/>
    </font>
    <font>
      <b/>
      <sz val="12"/>
      <color rgb="FFFF0000"/>
      <name val="Calibri"/>
      <family val="2"/>
    </font>
    <font>
      <b/>
      <sz val="12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000000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</cellStyleXfs>
  <cellXfs count="31">
    <xf numFmtId="0" fontId="0" fillId="0" borderId="0" xfId="0"/>
    <xf numFmtId="0" fontId="3" fillId="0" borderId="0" xfId="0" applyFont="1"/>
    <xf numFmtId="0" fontId="2" fillId="3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right" vertical="center" wrapText="1"/>
    </xf>
    <xf numFmtId="0" fontId="3" fillId="0" borderId="1" xfId="0" applyFont="1" applyBorder="1" applyAlignment="1">
      <alignment horizontal="justify" vertical="center" wrapText="1"/>
    </xf>
    <xf numFmtId="0" fontId="3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4" fontId="3" fillId="0" borderId="1" xfId="1" applyFont="1" applyBorder="1" applyAlignment="1">
      <alignment horizontal="center" vertical="center" wrapText="1"/>
    </xf>
    <xf numFmtId="44" fontId="2" fillId="0" borderId="1" xfId="1" applyFont="1" applyBorder="1" applyAlignment="1">
      <alignment horizontal="center" vertical="center" wrapText="1"/>
    </xf>
    <xf numFmtId="44" fontId="2" fillId="2" borderId="1" xfId="1" applyFont="1" applyFill="1" applyBorder="1" applyAlignment="1">
      <alignment horizontal="center" vertical="center" wrapText="1"/>
    </xf>
    <xf numFmtId="44" fontId="4" fillId="4" borderId="1" xfId="1" applyFont="1" applyFill="1" applyBorder="1" applyAlignment="1">
      <alignment horizontal="center" vertical="center" wrapText="1"/>
    </xf>
    <xf numFmtId="2" fontId="2" fillId="0" borderId="1" xfId="0" applyNumberFormat="1" applyFont="1" applyBorder="1" applyAlignment="1">
      <alignment horizontal="center" vertical="center" wrapText="1"/>
    </xf>
    <xf numFmtId="10" fontId="2" fillId="2" borderId="1" xfId="2" applyNumberFormat="1" applyFont="1" applyFill="1" applyBorder="1" applyAlignment="1">
      <alignment horizontal="center" vertical="center" wrapText="1"/>
    </xf>
    <xf numFmtId="164" fontId="2" fillId="0" borderId="1" xfId="2" applyNumberFormat="1" applyFont="1" applyBorder="1" applyAlignment="1">
      <alignment horizontal="center" vertical="center" wrapText="1"/>
    </xf>
    <xf numFmtId="44" fontId="3" fillId="0" borderId="0" xfId="0" applyNumberFormat="1" applyFont="1"/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2" fillId="0" borderId="1" xfId="0" applyFont="1" applyBorder="1" applyAlignment="1">
      <alignment horizontal="left" vertical="center" wrapText="1"/>
    </xf>
    <xf numFmtId="0" fontId="2" fillId="2" borderId="1" xfId="0" applyFont="1" applyFill="1" applyBorder="1" applyAlignment="1">
      <alignment horizontal="right" vertical="center" wrapText="1"/>
    </xf>
    <xf numFmtId="0" fontId="5" fillId="2" borderId="1" xfId="0" applyFont="1" applyFill="1" applyBorder="1" applyAlignment="1">
      <alignment horizontal="right" vertical="center" wrapText="1"/>
    </xf>
    <xf numFmtId="0" fontId="4" fillId="4" borderId="1" xfId="0" applyFont="1" applyFill="1" applyBorder="1" applyAlignment="1">
      <alignment horizontal="right" vertical="center" wrapText="1"/>
    </xf>
    <xf numFmtId="0" fontId="6" fillId="2" borderId="1" xfId="0" applyFont="1" applyFill="1" applyBorder="1" applyAlignment="1">
      <alignment horizontal="right" vertical="center" wrapText="1"/>
    </xf>
    <xf numFmtId="0" fontId="2" fillId="2" borderId="2" xfId="0" applyFont="1" applyFill="1" applyBorder="1" applyAlignment="1">
      <alignment horizontal="right" vertical="center" wrapText="1"/>
    </xf>
    <xf numFmtId="0" fontId="2" fillId="2" borderId="3" xfId="0" applyFont="1" applyFill="1" applyBorder="1" applyAlignment="1">
      <alignment horizontal="right" vertical="center" wrapText="1"/>
    </xf>
    <xf numFmtId="0" fontId="2" fillId="2" borderId="4" xfId="0" applyFont="1" applyFill="1" applyBorder="1" applyAlignment="1">
      <alignment horizontal="right" vertical="center" wrapText="1"/>
    </xf>
  </cellXfs>
  <cellStyles count="3">
    <cellStyle name="Moeda" xfId="1" builtinId="4"/>
    <cellStyle name="Normal" xfId="0" builtinId="0"/>
    <cellStyle name="Porcentagem" xfId="2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o Office">
  <a:themeElements>
    <a:clrScheme name="Escritório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Escritório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Escritório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5"/>
  <sheetViews>
    <sheetView workbookViewId="0">
      <selection activeCell="E30" sqref="E30"/>
    </sheetView>
  </sheetViews>
  <sheetFormatPr defaultRowHeight="15.75" x14ac:dyDescent="0.25"/>
  <cols>
    <col min="1" max="1" width="6.5703125" style="1" bestFit="1" customWidth="1"/>
    <col min="2" max="2" width="29.42578125" style="1" bestFit="1" customWidth="1"/>
    <col min="3" max="3" width="8.7109375" style="1" bestFit="1" customWidth="1"/>
    <col min="4" max="4" width="5.5703125" style="1" bestFit="1" customWidth="1"/>
    <col min="5" max="5" width="23.85546875" style="1" customWidth="1"/>
    <col min="6" max="6" width="7.85546875" style="1" bestFit="1" customWidth="1"/>
    <col min="7" max="7" width="22.85546875" style="1" customWidth="1"/>
    <col min="8" max="8" width="5.5703125" style="1" bestFit="1" customWidth="1"/>
    <col min="9" max="9" width="24.28515625" style="1" customWidth="1"/>
    <col min="10" max="16384" width="9.140625" style="1"/>
  </cols>
  <sheetData>
    <row r="1" spans="1:9" s="10" customFormat="1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/>
      <c r="F1" s="22" t="s">
        <v>29</v>
      </c>
      <c r="G1" s="22"/>
      <c r="H1" s="22" t="s">
        <v>4</v>
      </c>
      <c r="I1" s="22"/>
    </row>
    <row r="2" spans="1:9" s="10" customFormat="1" x14ac:dyDescent="0.25">
      <c r="A2" s="22"/>
      <c r="B2" s="22"/>
      <c r="C2" s="22"/>
      <c r="D2" s="2" t="s">
        <v>5</v>
      </c>
      <c r="E2" s="2" t="s">
        <v>6</v>
      </c>
      <c r="F2" s="2" t="s">
        <v>5</v>
      </c>
      <c r="G2" s="2" t="s">
        <v>6</v>
      </c>
      <c r="H2" s="2" t="s">
        <v>5</v>
      </c>
      <c r="I2" s="2" t="s">
        <v>6</v>
      </c>
    </row>
    <row r="3" spans="1:9" x14ac:dyDescent="0.25">
      <c r="A3" s="3"/>
      <c r="B3" s="23" t="s">
        <v>7</v>
      </c>
      <c r="C3" s="23"/>
      <c r="D3" s="23"/>
      <c r="E3" s="23"/>
      <c r="F3" s="23"/>
      <c r="G3" s="23"/>
      <c r="H3" s="23"/>
      <c r="I3" s="23"/>
    </row>
    <row r="4" spans="1:9" x14ac:dyDescent="0.25">
      <c r="A4" s="4">
        <v>1</v>
      </c>
      <c r="B4" s="5" t="s">
        <v>8</v>
      </c>
      <c r="C4" s="6" t="s">
        <v>9</v>
      </c>
      <c r="D4" s="6">
        <v>4</v>
      </c>
      <c r="E4" s="11">
        <v>35967.19</v>
      </c>
      <c r="F4" s="17">
        <f>G4/E4</f>
        <v>1.522671356867189</v>
      </c>
      <c r="G4" s="12">
        <v>54766.209999999992</v>
      </c>
      <c r="H4" s="7">
        <v>4</v>
      </c>
      <c r="I4" s="12">
        <v>57209.64</v>
      </c>
    </row>
    <row r="5" spans="1:9" x14ac:dyDescent="0.25">
      <c r="A5" s="4">
        <v>2</v>
      </c>
      <c r="B5" s="5" t="s">
        <v>10</v>
      </c>
      <c r="C5" s="6" t="s">
        <v>11</v>
      </c>
      <c r="D5" s="6">
        <v>846</v>
      </c>
      <c r="E5" s="11">
        <v>162309.97</v>
      </c>
      <c r="F5" s="17">
        <f t="shared" ref="F5:F20" si="0">G5/E5</f>
        <v>0</v>
      </c>
      <c r="G5" s="12">
        <v>0</v>
      </c>
      <c r="H5" s="7">
        <v>846</v>
      </c>
      <c r="I5" s="12">
        <v>80199.929999999993</v>
      </c>
    </row>
    <row r="6" spans="1:9" x14ac:dyDescent="0.25">
      <c r="A6" s="4">
        <v>3</v>
      </c>
      <c r="B6" s="5" t="s">
        <v>12</v>
      </c>
      <c r="C6" s="6" t="s">
        <v>9</v>
      </c>
      <c r="D6" s="6">
        <v>1</v>
      </c>
      <c r="E6" s="11">
        <v>211686</v>
      </c>
      <c r="F6" s="17">
        <f t="shared" si="0"/>
        <v>0</v>
      </c>
      <c r="G6" s="12">
        <v>0</v>
      </c>
      <c r="H6" s="7">
        <v>1</v>
      </c>
      <c r="I6" s="12">
        <v>235587.86</v>
      </c>
    </row>
    <row r="7" spans="1:9" x14ac:dyDescent="0.25">
      <c r="A7" s="4">
        <v>4</v>
      </c>
      <c r="B7" s="5" t="s">
        <v>13</v>
      </c>
      <c r="C7" s="6" t="s">
        <v>9</v>
      </c>
      <c r="D7" s="6">
        <v>231</v>
      </c>
      <c r="E7" s="11">
        <v>62730.14</v>
      </c>
      <c r="F7" s="17">
        <f t="shared" si="0"/>
        <v>0</v>
      </c>
      <c r="G7" s="12">
        <v>0</v>
      </c>
      <c r="H7" s="7">
        <v>231</v>
      </c>
      <c r="I7" s="12">
        <v>74668.02</v>
      </c>
    </row>
    <row r="8" spans="1:9" x14ac:dyDescent="0.25">
      <c r="A8" s="4">
        <v>5</v>
      </c>
      <c r="B8" s="5" t="s">
        <v>14</v>
      </c>
      <c r="C8" s="6" t="s">
        <v>9</v>
      </c>
      <c r="D8" s="6">
        <v>1</v>
      </c>
      <c r="E8" s="11">
        <v>28169.74</v>
      </c>
      <c r="F8" s="17">
        <f t="shared" si="0"/>
        <v>0</v>
      </c>
      <c r="G8" s="12">
        <v>0</v>
      </c>
      <c r="H8" s="7">
        <v>1</v>
      </c>
      <c r="I8" s="12">
        <v>92760.12</v>
      </c>
    </row>
    <row r="9" spans="1:9" x14ac:dyDescent="0.25">
      <c r="A9" s="4">
        <v>6</v>
      </c>
      <c r="B9" s="5" t="s">
        <v>15</v>
      </c>
      <c r="C9" s="6" t="s">
        <v>9</v>
      </c>
      <c r="D9" s="6">
        <v>1</v>
      </c>
      <c r="E9" s="11">
        <v>209523.84</v>
      </c>
      <c r="F9" s="17">
        <f t="shared" si="0"/>
        <v>0.18834238624110747</v>
      </c>
      <c r="G9" s="12">
        <v>39462.22</v>
      </c>
      <c r="H9" s="7">
        <v>1</v>
      </c>
      <c r="I9" s="12">
        <v>179355.43</v>
      </c>
    </row>
    <row r="10" spans="1:9" x14ac:dyDescent="0.25">
      <c r="A10" s="4">
        <v>7</v>
      </c>
      <c r="B10" s="5" t="s">
        <v>16</v>
      </c>
      <c r="C10" s="6" t="s">
        <v>9</v>
      </c>
      <c r="D10" s="6">
        <v>1</v>
      </c>
      <c r="E10" s="11">
        <v>110636.16</v>
      </c>
      <c r="F10" s="17">
        <f t="shared" si="0"/>
        <v>0.39158128770919021</v>
      </c>
      <c r="G10" s="12">
        <v>43323.05</v>
      </c>
      <c r="H10" s="7">
        <v>1</v>
      </c>
      <c r="I10" s="12">
        <v>89045.59</v>
      </c>
    </row>
    <row r="11" spans="1:9" x14ac:dyDescent="0.25">
      <c r="A11" s="4">
        <v>8</v>
      </c>
      <c r="B11" s="5" t="s">
        <v>30</v>
      </c>
      <c r="C11" s="6" t="s">
        <v>9</v>
      </c>
      <c r="D11" s="6">
        <v>1</v>
      </c>
      <c r="E11" s="11">
        <v>355184.64000000001</v>
      </c>
      <c r="F11" s="17">
        <f t="shared" si="0"/>
        <v>0.72882290180115894</v>
      </c>
      <c r="G11" s="12">
        <v>258866.7</v>
      </c>
      <c r="H11" s="7">
        <v>1</v>
      </c>
      <c r="I11" s="12">
        <v>177828.86</v>
      </c>
    </row>
    <row r="12" spans="1:9" x14ac:dyDescent="0.25">
      <c r="A12" s="4">
        <v>9</v>
      </c>
      <c r="B12" s="5" t="s">
        <v>17</v>
      </c>
      <c r="C12" s="6" t="s">
        <v>9</v>
      </c>
      <c r="D12" s="6">
        <v>1</v>
      </c>
      <c r="E12" s="11">
        <v>52704.58</v>
      </c>
      <c r="F12" s="17">
        <f t="shared" si="0"/>
        <v>0.5191347696917421</v>
      </c>
      <c r="G12" s="12">
        <v>27360.78</v>
      </c>
      <c r="H12" s="7">
        <v>1</v>
      </c>
      <c r="I12" s="12">
        <v>62463.8</v>
      </c>
    </row>
    <row r="13" spans="1:9" x14ac:dyDescent="0.25">
      <c r="A13" s="4">
        <v>10</v>
      </c>
      <c r="B13" s="5" t="s">
        <v>18</v>
      </c>
      <c r="C13" s="6" t="s">
        <v>9</v>
      </c>
      <c r="D13" s="6">
        <v>1</v>
      </c>
      <c r="E13" s="11">
        <v>297199.23</v>
      </c>
      <c r="F13" s="17">
        <f t="shared" si="0"/>
        <v>0.66245726814298944</v>
      </c>
      <c r="G13" s="12">
        <v>196881.78999999998</v>
      </c>
      <c r="H13" s="7">
        <v>1</v>
      </c>
      <c r="I13" s="12">
        <v>156593.34</v>
      </c>
    </row>
    <row r="14" spans="1:9" x14ac:dyDescent="0.25">
      <c r="A14" s="4">
        <v>11</v>
      </c>
      <c r="B14" s="5" t="s">
        <v>19</v>
      </c>
      <c r="C14" s="6" t="s">
        <v>9</v>
      </c>
      <c r="D14" s="6">
        <v>1</v>
      </c>
      <c r="E14" s="11">
        <v>275750.68</v>
      </c>
      <c r="F14" s="17">
        <f t="shared" si="0"/>
        <v>0.60102495486139873</v>
      </c>
      <c r="G14" s="12">
        <v>165733.04</v>
      </c>
      <c r="H14" s="7">
        <v>1</v>
      </c>
      <c r="I14" s="12">
        <v>175214.47</v>
      </c>
    </row>
    <row r="15" spans="1:9" x14ac:dyDescent="0.25">
      <c r="A15" s="4">
        <v>12</v>
      </c>
      <c r="B15" s="5" t="s">
        <v>20</v>
      </c>
      <c r="C15" s="6" t="s">
        <v>9</v>
      </c>
      <c r="D15" s="6">
        <v>1</v>
      </c>
      <c r="E15" s="11">
        <v>42309.81</v>
      </c>
      <c r="F15" s="17">
        <f t="shared" si="0"/>
        <v>0.63783245540455047</v>
      </c>
      <c r="G15" s="12">
        <v>26986.57</v>
      </c>
      <c r="H15" s="7">
        <v>1</v>
      </c>
      <c r="I15" s="12">
        <v>30171.599999999999</v>
      </c>
    </row>
    <row r="16" spans="1:9" x14ac:dyDescent="0.25">
      <c r="A16" s="4">
        <v>13</v>
      </c>
      <c r="B16" s="5" t="s">
        <v>21</v>
      </c>
      <c r="C16" s="6" t="s">
        <v>9</v>
      </c>
      <c r="D16" s="6">
        <v>1</v>
      </c>
      <c r="E16" s="11">
        <v>78852.42</v>
      </c>
      <c r="F16" s="17">
        <f t="shared" si="0"/>
        <v>4.0388107302223572E-2</v>
      </c>
      <c r="G16" s="12">
        <v>3184.7</v>
      </c>
      <c r="H16" s="7">
        <v>1</v>
      </c>
      <c r="I16" s="12">
        <v>142782.39999999999</v>
      </c>
    </row>
    <row r="17" spans="1:9" x14ac:dyDescent="0.25">
      <c r="A17" s="4">
        <v>14</v>
      </c>
      <c r="B17" s="5" t="s">
        <v>22</v>
      </c>
      <c r="C17" s="6" t="s">
        <v>9</v>
      </c>
      <c r="D17" s="6">
        <v>1</v>
      </c>
      <c r="E17" s="11">
        <v>26106.22</v>
      </c>
      <c r="F17" s="17">
        <f t="shared" si="0"/>
        <v>0.74425175303050373</v>
      </c>
      <c r="G17" s="12">
        <v>19429.599999999999</v>
      </c>
      <c r="H17" s="7">
        <v>1</v>
      </c>
      <c r="I17" s="12">
        <v>124420.91</v>
      </c>
    </row>
    <row r="18" spans="1:9" x14ac:dyDescent="0.25">
      <c r="A18" s="4">
        <v>15</v>
      </c>
      <c r="B18" s="5" t="s">
        <v>23</v>
      </c>
      <c r="C18" s="6" t="s">
        <v>9</v>
      </c>
      <c r="D18" s="6">
        <v>1</v>
      </c>
      <c r="E18" s="11">
        <v>15328.24</v>
      </c>
      <c r="F18" s="17">
        <f t="shared" si="0"/>
        <v>2.892876807774408</v>
      </c>
      <c r="G18" s="12">
        <v>44342.709999999992</v>
      </c>
      <c r="H18" s="7">
        <v>1</v>
      </c>
      <c r="I18" s="12">
        <v>16276.33</v>
      </c>
    </row>
    <row r="19" spans="1:9" x14ac:dyDescent="0.25">
      <c r="A19" s="4">
        <v>16</v>
      </c>
      <c r="B19" s="5" t="s">
        <v>24</v>
      </c>
      <c r="C19" s="6" t="s">
        <v>11</v>
      </c>
      <c r="D19" s="6">
        <v>5205</v>
      </c>
      <c r="E19" s="11">
        <v>512637.42</v>
      </c>
      <c r="F19" s="17">
        <f t="shared" si="0"/>
        <v>0</v>
      </c>
      <c r="G19" s="12">
        <v>0</v>
      </c>
      <c r="H19" s="7">
        <v>5205</v>
      </c>
      <c r="I19" s="12">
        <v>514075</v>
      </c>
    </row>
    <row r="20" spans="1:9" x14ac:dyDescent="0.25">
      <c r="A20" s="4">
        <v>17</v>
      </c>
      <c r="B20" s="5" t="s">
        <v>25</v>
      </c>
      <c r="C20" s="6" t="s">
        <v>9</v>
      </c>
      <c r="D20" s="6">
        <v>1</v>
      </c>
      <c r="E20" s="11">
        <v>42674.78</v>
      </c>
      <c r="F20" s="17">
        <f t="shared" si="0"/>
        <v>0</v>
      </c>
      <c r="G20" s="12">
        <v>0</v>
      </c>
      <c r="H20" s="7">
        <v>1</v>
      </c>
      <c r="I20" s="12">
        <v>53425.3</v>
      </c>
    </row>
    <row r="21" spans="1:9" x14ac:dyDescent="0.25">
      <c r="A21" s="4">
        <v>18</v>
      </c>
      <c r="B21" s="5" t="s">
        <v>28</v>
      </c>
      <c r="C21" s="6" t="s">
        <v>9</v>
      </c>
      <c r="D21" s="6">
        <v>1</v>
      </c>
      <c r="E21" s="11">
        <v>0</v>
      </c>
      <c r="F21" s="15"/>
      <c r="G21" s="12">
        <v>0</v>
      </c>
      <c r="H21" s="7">
        <v>1</v>
      </c>
      <c r="I21" s="12">
        <v>4104.43</v>
      </c>
    </row>
    <row r="22" spans="1:9" x14ac:dyDescent="0.25">
      <c r="A22" s="24" t="s">
        <v>31</v>
      </c>
      <c r="B22" s="24"/>
      <c r="C22" s="24"/>
      <c r="D22" s="24"/>
      <c r="E22" s="13">
        <f>SUM(E4:E21)</f>
        <v>2519771.06</v>
      </c>
      <c r="F22" s="16">
        <f>G22/E22</f>
        <v>0.34937196635634027</v>
      </c>
      <c r="G22" s="13">
        <f>SUM(G4:G21)</f>
        <v>880337.36999999988</v>
      </c>
      <c r="H22" s="8"/>
      <c r="I22" s="13">
        <f>SUM(I4:I21)</f>
        <v>2266183.0299999998</v>
      </c>
    </row>
    <row r="23" spans="1:9" x14ac:dyDescent="0.25">
      <c r="A23" s="24" t="s">
        <v>32</v>
      </c>
      <c r="B23" s="24"/>
      <c r="C23" s="24"/>
      <c r="D23" s="24"/>
      <c r="E23" s="13">
        <v>2000000</v>
      </c>
      <c r="F23" s="16">
        <f>G23/E23</f>
        <v>0.4</v>
      </c>
      <c r="G23" s="13">
        <v>800000</v>
      </c>
      <c r="H23" s="8"/>
      <c r="I23" s="13"/>
    </row>
    <row r="24" spans="1:9" x14ac:dyDescent="0.25">
      <c r="A24" s="25" t="s">
        <v>40</v>
      </c>
      <c r="B24" s="25"/>
      <c r="C24" s="25"/>
      <c r="D24" s="25"/>
      <c r="E24" s="13">
        <v>519771.06</v>
      </c>
      <c r="F24" s="16">
        <f>G24/E24</f>
        <v>0.4</v>
      </c>
      <c r="G24" s="13">
        <v>207908.424</v>
      </c>
      <c r="H24" s="8"/>
      <c r="I24" s="13"/>
    </row>
    <row r="25" spans="1:9" x14ac:dyDescent="0.25">
      <c r="A25" s="24" t="s">
        <v>26</v>
      </c>
      <c r="B25" s="24"/>
      <c r="C25" s="24"/>
      <c r="D25" s="24"/>
      <c r="E25" s="13"/>
      <c r="F25" s="8"/>
      <c r="G25" s="13"/>
      <c r="H25" s="8"/>
      <c r="I25" s="13"/>
    </row>
    <row r="26" spans="1:9" x14ac:dyDescent="0.25">
      <c r="A26" s="26" t="s">
        <v>27</v>
      </c>
      <c r="B26" s="26"/>
      <c r="C26" s="26"/>
      <c r="D26" s="26"/>
      <c r="E26" s="14">
        <f>E22</f>
        <v>2519771.06</v>
      </c>
      <c r="F26" s="9"/>
      <c r="G26" s="14">
        <f>G22</f>
        <v>880337.36999999988</v>
      </c>
      <c r="H26" s="9"/>
      <c r="I26" s="14">
        <f>I22</f>
        <v>2266183.0299999998</v>
      </c>
    </row>
    <row r="28" spans="1:9" x14ac:dyDescent="0.25">
      <c r="A28" s="24" t="s">
        <v>33</v>
      </c>
      <c r="B28" s="24"/>
      <c r="C28" s="24"/>
      <c r="D28" s="24"/>
      <c r="E28" s="13">
        <f>E23-G23</f>
        <v>1200000</v>
      </c>
    </row>
    <row r="29" spans="1:9" x14ac:dyDescent="0.25">
      <c r="A29" s="24" t="s">
        <v>34</v>
      </c>
      <c r="B29" s="24"/>
      <c r="C29" s="24"/>
      <c r="D29" s="24"/>
      <c r="E29" s="13">
        <f>E24-G24</f>
        <v>311862.636</v>
      </c>
    </row>
    <row r="30" spans="1:9" x14ac:dyDescent="0.25">
      <c r="A30" s="24" t="s">
        <v>37</v>
      </c>
      <c r="B30" s="24"/>
      <c r="C30" s="24"/>
      <c r="D30" s="24"/>
      <c r="E30" s="13">
        <f>E22-G22</f>
        <v>1639433.6900000002</v>
      </c>
    </row>
    <row r="31" spans="1:9" x14ac:dyDescent="0.25">
      <c r="A31" s="24" t="s">
        <v>35</v>
      </c>
      <c r="B31" s="24"/>
      <c r="C31" s="24"/>
      <c r="D31" s="24"/>
      <c r="E31" s="13">
        <f>I22</f>
        <v>2266183.0299999998</v>
      </c>
    </row>
    <row r="32" spans="1:9" x14ac:dyDescent="0.25">
      <c r="A32" s="24" t="s">
        <v>36</v>
      </c>
      <c r="B32" s="24"/>
      <c r="C32" s="24"/>
      <c r="D32" s="24"/>
      <c r="E32" s="13">
        <f>E31-E30</f>
        <v>626749.33999999962</v>
      </c>
    </row>
    <row r="34" spans="7:7" x14ac:dyDescent="0.25">
      <c r="G34" s="1" t="s">
        <v>38</v>
      </c>
    </row>
    <row r="35" spans="7:7" x14ac:dyDescent="0.25">
      <c r="G35" s="1" t="s">
        <v>39</v>
      </c>
    </row>
  </sheetData>
  <mergeCells count="17">
    <mergeCell ref="A28:D28"/>
    <mergeCell ref="A29:D29"/>
    <mergeCell ref="A30:D30"/>
    <mergeCell ref="A31:D31"/>
    <mergeCell ref="A32:D32"/>
    <mergeCell ref="A26:D26"/>
    <mergeCell ref="F1:G1"/>
    <mergeCell ref="A23:D23"/>
    <mergeCell ref="A1:A2"/>
    <mergeCell ref="B1:B2"/>
    <mergeCell ref="C1:C2"/>
    <mergeCell ref="D1:E1"/>
    <mergeCell ref="H1:I1"/>
    <mergeCell ref="B3:I3"/>
    <mergeCell ref="A22:D22"/>
    <mergeCell ref="A24:D24"/>
    <mergeCell ref="A25:D25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33"/>
  <sheetViews>
    <sheetView tabSelected="1" view="pageBreakPreview" topLeftCell="A10" zoomScaleNormal="100" zoomScaleSheetLayoutView="100" workbookViewId="0">
      <selection activeCell="E22" sqref="E22"/>
    </sheetView>
  </sheetViews>
  <sheetFormatPr defaultRowHeight="15.75" x14ac:dyDescent="0.25"/>
  <cols>
    <col min="1" max="1" width="6.5703125" style="1" bestFit="1" customWidth="1"/>
    <col min="2" max="2" width="29.42578125" style="1" bestFit="1" customWidth="1"/>
    <col min="3" max="3" width="8.7109375" style="1" bestFit="1" customWidth="1"/>
    <col min="4" max="4" width="5.5703125" style="1" bestFit="1" customWidth="1"/>
    <col min="5" max="5" width="23.85546875" style="1" customWidth="1"/>
    <col min="6" max="6" width="9.85546875" style="1" customWidth="1"/>
    <col min="7" max="7" width="22.85546875" style="1" customWidth="1"/>
    <col min="8" max="8" width="5.5703125" style="1" bestFit="1" customWidth="1"/>
    <col min="9" max="9" width="24.28515625" style="1" customWidth="1"/>
    <col min="10" max="16384" width="9.140625" style="1"/>
  </cols>
  <sheetData>
    <row r="1" spans="1:9" s="10" customFormat="1" x14ac:dyDescent="0.25">
      <c r="A1" s="22" t="s">
        <v>0</v>
      </c>
      <c r="B1" s="22" t="s">
        <v>1</v>
      </c>
      <c r="C1" s="22" t="s">
        <v>2</v>
      </c>
      <c r="D1" s="22" t="s">
        <v>3</v>
      </c>
      <c r="E1" s="22"/>
      <c r="F1" s="22" t="s">
        <v>4</v>
      </c>
      <c r="G1" s="22"/>
      <c r="H1" s="22" t="s">
        <v>41</v>
      </c>
      <c r="I1" s="22"/>
    </row>
    <row r="2" spans="1:9" s="10" customFormat="1" x14ac:dyDescent="0.25">
      <c r="A2" s="22"/>
      <c r="B2" s="22"/>
      <c r="C2" s="22"/>
      <c r="D2" s="2" t="s">
        <v>5</v>
      </c>
      <c r="E2" s="2" t="s">
        <v>6</v>
      </c>
      <c r="F2" s="2" t="s">
        <v>5</v>
      </c>
      <c r="G2" s="2" t="s">
        <v>6</v>
      </c>
      <c r="H2" s="2" t="s">
        <v>5</v>
      </c>
      <c r="I2" s="2" t="s">
        <v>6</v>
      </c>
    </row>
    <row r="3" spans="1:9" ht="15.75" customHeight="1" x14ac:dyDescent="0.25">
      <c r="A3" s="3"/>
      <c r="B3" s="19" t="s">
        <v>7</v>
      </c>
      <c r="C3" s="20"/>
      <c r="D3" s="20"/>
      <c r="E3" s="20"/>
      <c r="F3" s="20"/>
      <c r="G3" s="20"/>
      <c r="H3" s="20"/>
      <c r="I3" s="21"/>
    </row>
    <row r="4" spans="1:9" x14ac:dyDescent="0.25">
      <c r="A4" s="4">
        <v>1</v>
      </c>
      <c r="B4" s="5" t="s">
        <v>8</v>
      </c>
      <c r="C4" s="6" t="s">
        <v>9</v>
      </c>
      <c r="D4" s="6">
        <v>4</v>
      </c>
      <c r="E4" s="11">
        <v>35967.19</v>
      </c>
      <c r="F4" s="17">
        <f>G4/E4</f>
        <v>3.1132776844674273</v>
      </c>
      <c r="G4" s="12">
        <f>54766.21+I4</f>
        <v>111975.85</v>
      </c>
      <c r="H4" s="7">
        <v>4</v>
      </c>
      <c r="I4" s="12">
        <v>57209.64</v>
      </c>
    </row>
    <row r="5" spans="1:9" x14ac:dyDescent="0.25">
      <c r="A5" s="4">
        <v>2</v>
      </c>
      <c r="B5" s="5" t="s">
        <v>10</v>
      </c>
      <c r="C5" s="6" t="s">
        <v>11</v>
      </c>
      <c r="D5" s="6">
        <v>846</v>
      </c>
      <c r="E5" s="11">
        <v>162309.97</v>
      </c>
      <c r="F5" s="17">
        <f t="shared" ref="F5:F20" si="0">G5/E5</f>
        <v>0.4941158574547207</v>
      </c>
      <c r="G5" s="12">
        <f>I5</f>
        <v>80199.929999999993</v>
      </c>
      <c r="H5" s="7">
        <v>846</v>
      </c>
      <c r="I5" s="12">
        <v>80199.929999999993</v>
      </c>
    </row>
    <row r="6" spans="1:9" x14ac:dyDescent="0.25">
      <c r="A6" s="4">
        <v>3</v>
      </c>
      <c r="B6" s="5" t="s">
        <v>12</v>
      </c>
      <c r="C6" s="6" t="s">
        <v>9</v>
      </c>
      <c r="D6" s="6">
        <v>1</v>
      </c>
      <c r="E6" s="11">
        <v>211686</v>
      </c>
      <c r="F6" s="17">
        <f t="shared" si="0"/>
        <v>1.1129118600190848</v>
      </c>
      <c r="G6" s="12">
        <f>I6</f>
        <v>235587.86</v>
      </c>
      <c r="H6" s="7">
        <v>1</v>
      </c>
      <c r="I6" s="12">
        <v>235587.86</v>
      </c>
    </row>
    <row r="7" spans="1:9" x14ac:dyDescent="0.25">
      <c r="A7" s="4">
        <v>4</v>
      </c>
      <c r="B7" s="5" t="s">
        <v>13</v>
      </c>
      <c r="C7" s="6" t="s">
        <v>9</v>
      </c>
      <c r="D7" s="6">
        <v>231</v>
      </c>
      <c r="E7" s="11">
        <v>62730.14</v>
      </c>
      <c r="F7" s="17">
        <f t="shared" si="0"/>
        <v>1.1903053301012878</v>
      </c>
      <c r="G7" s="12">
        <f>I7</f>
        <v>74668.02</v>
      </c>
      <c r="H7" s="7">
        <v>231</v>
      </c>
      <c r="I7" s="12">
        <v>74668.02</v>
      </c>
    </row>
    <row r="8" spans="1:9" x14ac:dyDescent="0.25">
      <c r="A8" s="4">
        <v>5</v>
      </c>
      <c r="B8" s="5" t="s">
        <v>14</v>
      </c>
      <c r="C8" s="6" t="s">
        <v>9</v>
      </c>
      <c r="D8" s="6">
        <v>1</v>
      </c>
      <c r="E8" s="11">
        <v>28169.74</v>
      </c>
      <c r="F8" s="17">
        <f t="shared" si="0"/>
        <v>3.2928994019824107</v>
      </c>
      <c r="G8" s="12">
        <f>I8</f>
        <v>92760.12</v>
      </c>
      <c r="H8" s="7">
        <v>1</v>
      </c>
      <c r="I8" s="12">
        <v>92760.12</v>
      </c>
    </row>
    <row r="9" spans="1:9" x14ac:dyDescent="0.25">
      <c r="A9" s="4">
        <v>6</v>
      </c>
      <c r="B9" s="5" t="s">
        <v>15</v>
      </c>
      <c r="C9" s="6" t="s">
        <v>9</v>
      </c>
      <c r="D9" s="6">
        <v>1</v>
      </c>
      <c r="E9" s="11">
        <v>209523.84</v>
      </c>
      <c r="F9" s="17">
        <f t="shared" si="0"/>
        <v>1.0443568140026451</v>
      </c>
      <c r="G9" s="12">
        <f>39462.22+I9</f>
        <v>218817.65</v>
      </c>
      <c r="H9" s="7">
        <v>1</v>
      </c>
      <c r="I9" s="12">
        <v>179355.43</v>
      </c>
    </row>
    <row r="10" spans="1:9" x14ac:dyDescent="0.25">
      <c r="A10" s="4">
        <v>7</v>
      </c>
      <c r="B10" s="5" t="s">
        <v>16</v>
      </c>
      <c r="C10" s="6" t="s">
        <v>9</v>
      </c>
      <c r="D10" s="6">
        <v>1</v>
      </c>
      <c r="E10" s="11">
        <v>110636.16</v>
      </c>
      <c r="F10" s="17">
        <f t="shared" si="0"/>
        <v>1.19643198028565</v>
      </c>
      <c r="G10" s="12">
        <f>43323.05+I10</f>
        <v>132368.64000000001</v>
      </c>
      <c r="H10" s="7">
        <v>1</v>
      </c>
      <c r="I10" s="12">
        <v>89045.59</v>
      </c>
    </row>
    <row r="11" spans="1:9" x14ac:dyDescent="0.25">
      <c r="A11" s="4">
        <v>8</v>
      </c>
      <c r="B11" s="5" t="s">
        <v>30</v>
      </c>
      <c r="C11" s="6" t="s">
        <v>9</v>
      </c>
      <c r="D11" s="6">
        <v>1</v>
      </c>
      <c r="E11" s="11">
        <v>355184.64000000001</v>
      </c>
      <c r="F11" s="17">
        <f t="shared" si="0"/>
        <v>1.2294888652842646</v>
      </c>
      <c r="G11" s="12">
        <f>258866.7+I11</f>
        <v>436695.56</v>
      </c>
      <c r="H11" s="7">
        <v>1</v>
      </c>
      <c r="I11" s="12">
        <v>177828.86</v>
      </c>
    </row>
    <row r="12" spans="1:9" x14ac:dyDescent="0.25">
      <c r="A12" s="4">
        <v>9</v>
      </c>
      <c r="B12" s="5" t="s">
        <v>17</v>
      </c>
      <c r="C12" s="6" t="s">
        <v>9</v>
      </c>
      <c r="D12" s="6">
        <v>1</v>
      </c>
      <c r="E12" s="11">
        <v>52704.58</v>
      </c>
      <c r="F12" s="17">
        <f t="shared" si="0"/>
        <v>1.704303117489979</v>
      </c>
      <c r="G12" s="12">
        <f>27360.78+I12</f>
        <v>89824.58</v>
      </c>
      <c r="H12" s="7">
        <v>1</v>
      </c>
      <c r="I12" s="12">
        <v>62463.8</v>
      </c>
    </row>
    <row r="13" spans="1:9" x14ac:dyDescent="0.25">
      <c r="A13" s="4">
        <v>10</v>
      </c>
      <c r="B13" s="5" t="s">
        <v>18</v>
      </c>
      <c r="C13" s="6" t="s">
        <v>9</v>
      </c>
      <c r="D13" s="6">
        <v>1</v>
      </c>
      <c r="E13" s="11">
        <v>297199.23</v>
      </c>
      <c r="F13" s="17">
        <f t="shared" si="0"/>
        <v>1.1893541245042931</v>
      </c>
      <c r="G13" s="12">
        <f>196881.79+I13</f>
        <v>353475.13</v>
      </c>
      <c r="H13" s="7">
        <v>1</v>
      </c>
      <c r="I13" s="12">
        <v>156593.34</v>
      </c>
    </row>
    <row r="14" spans="1:9" x14ac:dyDescent="0.25">
      <c r="A14" s="4">
        <v>11</v>
      </c>
      <c r="B14" s="5" t="s">
        <v>19</v>
      </c>
      <c r="C14" s="6" t="s">
        <v>9</v>
      </c>
      <c r="D14" s="6">
        <v>1</v>
      </c>
      <c r="E14" s="11">
        <v>275750.68</v>
      </c>
      <c r="F14" s="17">
        <f t="shared" si="0"/>
        <v>1.2364339772435013</v>
      </c>
      <c r="G14" s="12">
        <f>165733.04+I14</f>
        <v>340947.51</v>
      </c>
      <c r="H14" s="7">
        <v>1</v>
      </c>
      <c r="I14" s="12">
        <v>175214.47</v>
      </c>
    </row>
    <row r="15" spans="1:9" x14ac:dyDescent="0.25">
      <c r="A15" s="4">
        <v>12</v>
      </c>
      <c r="B15" s="5" t="s">
        <v>20</v>
      </c>
      <c r="C15" s="6" t="s">
        <v>9</v>
      </c>
      <c r="D15" s="6">
        <v>1</v>
      </c>
      <c r="E15" s="11">
        <v>42309.81</v>
      </c>
      <c r="F15" s="17">
        <f t="shared" si="0"/>
        <v>1.3509436700377524</v>
      </c>
      <c r="G15" s="12">
        <f>26986.57+I15</f>
        <v>57158.17</v>
      </c>
      <c r="H15" s="7">
        <v>1</v>
      </c>
      <c r="I15" s="12">
        <v>30171.599999999999</v>
      </c>
    </row>
    <row r="16" spans="1:9" x14ac:dyDescent="0.25">
      <c r="A16" s="4">
        <v>13</v>
      </c>
      <c r="B16" s="5" t="s">
        <v>21</v>
      </c>
      <c r="C16" s="6" t="s">
        <v>9</v>
      </c>
      <c r="D16" s="6">
        <v>1</v>
      </c>
      <c r="E16" s="11">
        <v>78852.42</v>
      </c>
      <c r="F16" s="17">
        <f t="shared" si="0"/>
        <v>1.851142932582158</v>
      </c>
      <c r="G16" s="12">
        <f>3184.7+I16</f>
        <v>145967.1</v>
      </c>
      <c r="H16" s="7">
        <v>1</v>
      </c>
      <c r="I16" s="12">
        <v>142782.39999999999</v>
      </c>
    </row>
    <row r="17" spans="1:9" x14ac:dyDescent="0.25">
      <c r="A17" s="4">
        <v>14</v>
      </c>
      <c r="B17" s="5" t="s">
        <v>22</v>
      </c>
      <c r="C17" s="6" t="s">
        <v>9</v>
      </c>
      <c r="D17" s="6">
        <v>1</v>
      </c>
      <c r="E17" s="11">
        <v>26106.22</v>
      </c>
      <c r="F17" s="17">
        <f t="shared" si="0"/>
        <v>5.5102006341783687</v>
      </c>
      <c r="G17" s="12">
        <f>19429.6+I17</f>
        <v>143850.51</v>
      </c>
      <c r="H17" s="7">
        <v>1</v>
      </c>
      <c r="I17" s="12">
        <v>124420.91</v>
      </c>
    </row>
    <row r="18" spans="1:9" x14ac:dyDescent="0.25">
      <c r="A18" s="4">
        <v>15</v>
      </c>
      <c r="B18" s="5" t="s">
        <v>23</v>
      </c>
      <c r="C18" s="6" t="s">
        <v>9</v>
      </c>
      <c r="D18" s="6">
        <v>1</v>
      </c>
      <c r="E18" s="11">
        <v>15328.24</v>
      </c>
      <c r="F18" s="17">
        <f t="shared" si="0"/>
        <v>3.9547293100838714</v>
      </c>
      <c r="G18" s="12">
        <f>44342.71+I18</f>
        <v>60619.040000000001</v>
      </c>
      <c r="H18" s="7">
        <v>1</v>
      </c>
      <c r="I18" s="12">
        <v>16276.33</v>
      </c>
    </row>
    <row r="19" spans="1:9" x14ac:dyDescent="0.25">
      <c r="A19" s="4">
        <v>16</v>
      </c>
      <c r="B19" s="5" t="s">
        <v>24</v>
      </c>
      <c r="C19" s="6" t="s">
        <v>11</v>
      </c>
      <c r="D19" s="6">
        <v>5205</v>
      </c>
      <c r="E19" s="11">
        <v>512637.42</v>
      </c>
      <c r="F19" s="17">
        <f t="shared" si="0"/>
        <v>1.0028042822156837</v>
      </c>
      <c r="G19" s="12">
        <f>I19</f>
        <v>514075</v>
      </c>
      <c r="H19" s="7">
        <v>5205</v>
      </c>
      <c r="I19" s="12">
        <v>514075</v>
      </c>
    </row>
    <row r="20" spans="1:9" x14ac:dyDescent="0.25">
      <c r="A20" s="4">
        <v>17</v>
      </c>
      <c r="B20" s="5" t="s">
        <v>25</v>
      </c>
      <c r="C20" s="6" t="s">
        <v>9</v>
      </c>
      <c r="D20" s="6">
        <v>1</v>
      </c>
      <c r="E20" s="11">
        <v>42674.78</v>
      </c>
      <c r="F20" s="17">
        <f t="shared" si="0"/>
        <v>1.2519174088302272</v>
      </c>
      <c r="G20" s="12">
        <f>I20</f>
        <v>53425.3</v>
      </c>
      <c r="H20" s="7">
        <v>1</v>
      </c>
      <c r="I20" s="12">
        <v>53425.3</v>
      </c>
    </row>
    <row r="21" spans="1:9" x14ac:dyDescent="0.25">
      <c r="A21" s="4">
        <v>18</v>
      </c>
      <c r="B21" s="5" t="s">
        <v>28</v>
      </c>
      <c r="C21" s="6" t="s">
        <v>9</v>
      </c>
      <c r="D21" s="6">
        <v>1</v>
      </c>
      <c r="E21" s="11"/>
      <c r="F21" s="17"/>
      <c r="G21" s="12">
        <f>I21</f>
        <v>4104.43</v>
      </c>
      <c r="H21" s="7">
        <v>1</v>
      </c>
      <c r="I21" s="12">
        <v>4104.43</v>
      </c>
    </row>
    <row r="22" spans="1:9" x14ac:dyDescent="0.25">
      <c r="A22" s="24" t="s">
        <v>31</v>
      </c>
      <c r="B22" s="24"/>
      <c r="C22" s="24"/>
      <c r="D22" s="24"/>
      <c r="E22" s="13">
        <f>SUM(E4:E21)</f>
        <v>2519771.06</v>
      </c>
      <c r="F22" s="16">
        <f>G22/E22</f>
        <v>1.2487326527196485</v>
      </c>
      <c r="G22" s="13">
        <f>SUM(G4:G21)</f>
        <v>3146520.4000000008</v>
      </c>
      <c r="H22" s="8"/>
      <c r="I22" s="13">
        <f>SUM(I4:I21)</f>
        <v>2266183.0299999998</v>
      </c>
    </row>
    <row r="23" spans="1:9" x14ac:dyDescent="0.25">
      <c r="A23" s="24" t="s">
        <v>32</v>
      </c>
      <c r="B23" s="24"/>
      <c r="C23" s="24"/>
      <c r="D23" s="24"/>
      <c r="E23" s="13">
        <v>2000000</v>
      </c>
      <c r="F23" s="16">
        <f>G23/E23</f>
        <v>0.4</v>
      </c>
      <c r="G23" s="13">
        <v>800000</v>
      </c>
      <c r="H23" s="8"/>
      <c r="I23" s="13"/>
    </row>
    <row r="24" spans="1:9" x14ac:dyDescent="0.25">
      <c r="A24" s="27" t="s">
        <v>40</v>
      </c>
      <c r="B24" s="27"/>
      <c r="C24" s="27"/>
      <c r="D24" s="27"/>
      <c r="E24" s="13">
        <v>519771.06</v>
      </c>
      <c r="F24" s="16">
        <f>G24/E24</f>
        <v>0.4</v>
      </c>
      <c r="G24" s="13">
        <v>207908.424</v>
      </c>
      <c r="H24" s="8"/>
      <c r="I24" s="13"/>
    </row>
    <row r="25" spans="1:9" ht="15.75" customHeight="1" x14ac:dyDescent="0.25">
      <c r="A25" s="28" t="s">
        <v>26</v>
      </c>
      <c r="B25" s="29"/>
      <c r="C25" s="29"/>
      <c r="D25" s="30"/>
      <c r="E25" s="13"/>
      <c r="F25" s="8"/>
      <c r="G25" s="13"/>
      <c r="H25" s="8"/>
      <c r="I25" s="13"/>
    </row>
    <row r="26" spans="1:9" x14ac:dyDescent="0.25">
      <c r="A26" s="26" t="s">
        <v>27</v>
      </c>
      <c r="B26" s="26"/>
      <c r="C26" s="26"/>
      <c r="D26" s="26"/>
      <c r="E26" s="14">
        <f>E22</f>
        <v>2519771.06</v>
      </c>
      <c r="F26" s="9"/>
      <c r="G26" s="14">
        <f>G22</f>
        <v>3146520.4000000008</v>
      </c>
      <c r="H26" s="9"/>
      <c r="I26" s="14">
        <f>I22</f>
        <v>2266183.0299999998</v>
      </c>
    </row>
    <row r="28" spans="1:9" x14ac:dyDescent="0.25">
      <c r="A28" s="24" t="s">
        <v>42</v>
      </c>
      <c r="B28" s="24"/>
      <c r="C28" s="24"/>
      <c r="D28" s="24"/>
      <c r="E28" s="13">
        <v>2000000</v>
      </c>
    </row>
    <row r="29" spans="1:9" x14ac:dyDescent="0.25">
      <c r="A29" s="24" t="s">
        <v>43</v>
      </c>
      <c r="B29" s="24"/>
      <c r="C29" s="24"/>
      <c r="D29" s="24"/>
      <c r="E29" s="13">
        <v>880337.37000000104</v>
      </c>
    </row>
    <row r="30" spans="1:9" x14ac:dyDescent="0.25">
      <c r="A30" s="24" t="s">
        <v>44</v>
      </c>
      <c r="B30" s="24"/>
      <c r="C30" s="24"/>
      <c r="D30" s="24"/>
      <c r="E30" s="13">
        <f>I22</f>
        <v>2266183.0299999998</v>
      </c>
    </row>
    <row r="31" spans="1:9" x14ac:dyDescent="0.25">
      <c r="A31" s="24" t="s">
        <v>46</v>
      </c>
      <c r="B31" s="24"/>
      <c r="C31" s="24"/>
      <c r="D31" s="24"/>
      <c r="E31" s="13">
        <f>E26-E29</f>
        <v>1639433.689999999</v>
      </c>
    </row>
    <row r="32" spans="1:9" x14ac:dyDescent="0.25">
      <c r="A32" s="24" t="s">
        <v>45</v>
      </c>
      <c r="B32" s="24"/>
      <c r="C32" s="24"/>
      <c r="D32" s="24"/>
      <c r="E32" s="13">
        <f>E30-E31</f>
        <v>626749.34000000078</v>
      </c>
    </row>
    <row r="33" spans="1:9" x14ac:dyDescent="0.25">
      <c r="A33" s="24" t="s">
        <v>4</v>
      </c>
      <c r="B33" s="24"/>
      <c r="C33" s="24"/>
      <c r="D33" s="24"/>
      <c r="E33" s="13">
        <f>E30+E29</f>
        <v>3146520.4000000008</v>
      </c>
      <c r="I33" s="18"/>
    </row>
  </sheetData>
  <mergeCells count="17">
    <mergeCell ref="H1:I1"/>
    <mergeCell ref="A30:D30"/>
    <mergeCell ref="A32:D32"/>
    <mergeCell ref="A31:D31"/>
    <mergeCell ref="A1:A2"/>
    <mergeCell ref="B1:B2"/>
    <mergeCell ref="C1:C2"/>
    <mergeCell ref="D1:E1"/>
    <mergeCell ref="F1:G1"/>
    <mergeCell ref="A28:D28"/>
    <mergeCell ref="A29:D29"/>
    <mergeCell ref="A33:D33"/>
    <mergeCell ref="A22:D22"/>
    <mergeCell ref="A23:D23"/>
    <mergeCell ref="A24:D24"/>
    <mergeCell ref="A25:D25"/>
    <mergeCell ref="A26:D26"/>
  </mergeCells>
  <pageMargins left="0.7" right="0.7" top="0.75" bottom="0.75" header="0.3" footer="0.3"/>
  <pageSetup paperSize="9" scale="63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Planilhas</vt:lpstr>
      </vt:variant>
      <vt:variant>
        <vt:i4>2</vt:i4>
      </vt:variant>
      <vt:variant>
        <vt:lpstr>Intervalos nomeados</vt:lpstr>
      </vt:variant>
      <vt:variant>
        <vt:i4>1</vt:i4>
      </vt:variant>
    </vt:vector>
  </HeadingPairs>
  <TitlesOfParts>
    <vt:vector size="3" baseType="lpstr">
      <vt:lpstr>VS1</vt:lpstr>
      <vt:lpstr>VS2</vt:lpstr>
      <vt:lpstr>'VS2'!Area_de_impressao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2017-11-10T11:02:44Z</dcterms:modified>
</cp:coreProperties>
</file>